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e\Downloads\"/>
    </mc:Choice>
  </mc:AlternateContent>
  <xr:revisionPtr revIDLastSave="0" documentId="8_{DC539A40-C52F-43AC-8E7C-9DB2DBB3D061}" xr6:coauthVersionLast="47" xr6:coauthVersionMax="47" xr10:uidLastSave="{00000000-0000-0000-0000-000000000000}"/>
  <bookViews>
    <workbookView xWindow="-30075" yWindow="-120" windowWidth="29040" windowHeight="15720" xr2:uid="{30CBF05F-C34D-43CA-8054-B21C3446420B}"/>
  </bookViews>
  <sheets>
    <sheet name="final version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9" i="2" l="1"/>
  <c r="O39" i="2"/>
  <c r="B3" i="2"/>
  <c r="B2" i="2"/>
  <c r="C2" i="2" s="1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B15" i="2"/>
  <c r="B14" i="2"/>
  <c r="B12" i="2"/>
  <c r="B13" i="2"/>
  <c r="B11" i="2"/>
  <c r="B10" i="2"/>
  <c r="B9" i="2"/>
  <c r="B8" i="2"/>
  <c r="B7" i="2"/>
  <c r="B6" i="2"/>
  <c r="B5" i="2"/>
  <c r="B4" i="2"/>
  <c r="D2" i="2" l="1"/>
  <c r="C3" i="2"/>
  <c r="C29" i="2" l="1"/>
  <c r="C28" i="2"/>
  <c r="C19" i="2"/>
  <c r="C27" i="2"/>
  <c r="C39" i="2"/>
  <c r="C26" i="2"/>
  <c r="C25" i="2"/>
  <c r="C23" i="2"/>
  <c r="C31" i="2"/>
  <c r="C24" i="2"/>
  <c r="C30" i="2"/>
  <c r="C34" i="2"/>
  <c r="C36" i="2"/>
  <c r="C33" i="2"/>
  <c r="C22" i="2"/>
  <c r="C35" i="2"/>
  <c r="C38" i="2"/>
  <c r="C37" i="2"/>
  <c r="C32" i="2"/>
  <c r="C21" i="2"/>
  <c r="C20" i="2"/>
  <c r="D3" i="2"/>
  <c r="C4" i="2"/>
  <c r="D20" i="2" l="1"/>
  <c r="D32" i="2"/>
  <c r="D21" i="2"/>
  <c r="D33" i="2"/>
  <c r="D22" i="2"/>
  <c r="D34" i="2"/>
  <c r="D23" i="2"/>
  <c r="D35" i="2"/>
  <c r="D24" i="2"/>
  <c r="D36" i="2"/>
  <c r="D29" i="2"/>
  <c r="D25" i="2"/>
  <c r="D31" i="2"/>
  <c r="D26" i="2"/>
  <c r="D30" i="2"/>
  <c r="D39" i="2"/>
  <c r="D19" i="2"/>
  <c r="D27" i="2"/>
  <c r="D37" i="2"/>
  <c r="D38" i="2"/>
  <c r="D28" i="2"/>
  <c r="C5" i="2"/>
  <c r="D4" i="2"/>
  <c r="E30" i="2" l="1"/>
  <c r="E19" i="2"/>
  <c r="E29" i="2"/>
  <c r="E28" i="2"/>
  <c r="E27" i="2"/>
  <c r="E26" i="2"/>
  <c r="E33" i="2"/>
  <c r="E37" i="2"/>
  <c r="E34" i="2"/>
  <c r="E23" i="2"/>
  <c r="E39" i="2"/>
  <c r="E24" i="2"/>
  <c r="E35" i="2"/>
  <c r="E38" i="2"/>
  <c r="E32" i="2"/>
  <c r="E21" i="2"/>
  <c r="E25" i="2"/>
  <c r="E36" i="2"/>
  <c r="E31" i="2"/>
  <c r="E22" i="2"/>
  <c r="E20" i="2"/>
  <c r="C6" i="2"/>
  <c r="D5" i="2"/>
  <c r="F31" i="2" l="1"/>
  <c r="F30" i="2"/>
  <c r="F29" i="2"/>
  <c r="F28" i="2"/>
  <c r="F27" i="2"/>
  <c r="F20" i="2"/>
  <c r="F22" i="2"/>
  <c r="F24" i="2"/>
  <c r="F26" i="2"/>
  <c r="F35" i="2"/>
  <c r="F38" i="2"/>
  <c r="F19" i="2"/>
  <c r="F32" i="2"/>
  <c r="F23" i="2"/>
  <c r="F39" i="2"/>
  <c r="F33" i="2"/>
  <c r="F34" i="2"/>
  <c r="F21" i="2"/>
  <c r="F36" i="2"/>
  <c r="F37" i="2"/>
  <c r="F25" i="2"/>
  <c r="C7" i="2"/>
  <c r="D6" i="2"/>
  <c r="G20" i="2" l="1"/>
  <c r="G32" i="2"/>
  <c r="G31" i="2"/>
  <c r="G30" i="2"/>
  <c r="G29" i="2"/>
  <c r="G28" i="2"/>
  <c r="G33" i="2"/>
  <c r="G37" i="2"/>
  <c r="G34" i="2"/>
  <c r="G23" i="2"/>
  <c r="G27" i="2"/>
  <c r="G36" i="2"/>
  <c r="G22" i="2"/>
  <c r="G24" i="2"/>
  <c r="G26" i="2"/>
  <c r="G35" i="2"/>
  <c r="G38" i="2"/>
  <c r="G21" i="2"/>
  <c r="G25" i="2"/>
  <c r="G39" i="2"/>
  <c r="G19" i="2"/>
  <c r="C8" i="2"/>
  <c r="D7" i="2"/>
  <c r="C9" i="2" l="1"/>
  <c r="D8" i="2"/>
  <c r="H21" i="2"/>
  <c r="H33" i="2"/>
  <c r="H20" i="2"/>
  <c r="H32" i="2"/>
  <c r="H31" i="2"/>
  <c r="H30" i="2"/>
  <c r="H29" i="2"/>
  <c r="H27" i="2"/>
  <c r="H39" i="2"/>
  <c r="H34" i="2"/>
  <c r="H25" i="2"/>
  <c r="H22" i="2"/>
  <c r="H24" i="2"/>
  <c r="H26" i="2"/>
  <c r="H28" i="2"/>
  <c r="H35" i="2"/>
  <c r="H38" i="2"/>
  <c r="H37" i="2"/>
  <c r="H23" i="2"/>
  <c r="H36" i="2"/>
  <c r="H19" i="2"/>
  <c r="I22" i="2" l="1"/>
  <c r="I34" i="2"/>
  <c r="I21" i="2"/>
  <c r="I33" i="2"/>
  <c r="I20" i="2"/>
  <c r="I32" i="2"/>
  <c r="I31" i="2"/>
  <c r="I30" i="2"/>
  <c r="I37" i="2"/>
  <c r="I25" i="2"/>
  <c r="I19" i="2"/>
  <c r="I39" i="2"/>
  <c r="I24" i="2"/>
  <c r="I26" i="2"/>
  <c r="I27" i="2"/>
  <c r="I28" i="2"/>
  <c r="I35" i="2"/>
  <c r="I38" i="2"/>
  <c r="I23" i="2"/>
  <c r="I29" i="2"/>
  <c r="I36" i="2"/>
  <c r="C10" i="2"/>
  <c r="D9" i="2"/>
  <c r="J23" i="2" l="1"/>
  <c r="J35" i="2"/>
  <c r="J22" i="2"/>
  <c r="J34" i="2"/>
  <c r="J21" i="2"/>
  <c r="J33" i="2"/>
  <c r="J20" i="2"/>
  <c r="J32" i="2"/>
  <c r="J31" i="2"/>
  <c r="J36" i="2"/>
  <c r="J39" i="2"/>
  <c r="J30" i="2"/>
  <c r="J29" i="2"/>
  <c r="J24" i="2"/>
  <c r="J28" i="2"/>
  <c r="J38" i="2"/>
  <c r="J19" i="2"/>
  <c r="J27" i="2"/>
  <c r="J26" i="2"/>
  <c r="J37" i="2"/>
  <c r="J25" i="2"/>
  <c r="C11" i="2"/>
  <c r="D10" i="2"/>
  <c r="K24" i="2" l="1"/>
  <c r="K36" i="2"/>
  <c r="K23" i="2"/>
  <c r="K35" i="2"/>
  <c r="K22" i="2"/>
  <c r="K34" i="2"/>
  <c r="K21" i="2"/>
  <c r="K33" i="2"/>
  <c r="K20" i="2"/>
  <c r="K32" i="2"/>
  <c r="K26" i="2"/>
  <c r="K25" i="2"/>
  <c r="K39" i="2"/>
  <c r="K28" i="2"/>
  <c r="K37" i="2"/>
  <c r="K29" i="2"/>
  <c r="K30" i="2"/>
  <c r="K38" i="2"/>
  <c r="K19" i="2"/>
  <c r="K27" i="2"/>
  <c r="K31" i="2"/>
  <c r="C12" i="2"/>
  <c r="D11" i="2"/>
  <c r="L25" i="2" l="1"/>
  <c r="L37" i="2"/>
  <c r="L24" i="2"/>
  <c r="L36" i="2"/>
  <c r="L23" i="2"/>
  <c r="L35" i="2"/>
  <c r="L22" i="2"/>
  <c r="L34" i="2"/>
  <c r="L21" i="2"/>
  <c r="L33" i="2"/>
  <c r="L27" i="2"/>
  <c r="L29" i="2"/>
  <c r="L31" i="2"/>
  <c r="L28" i="2"/>
  <c r="L38" i="2"/>
  <c r="L20" i="2"/>
  <c r="L26" i="2"/>
  <c r="L30" i="2"/>
  <c r="L19" i="2"/>
  <c r="L39" i="2"/>
  <c r="L32" i="2"/>
  <c r="C13" i="2"/>
  <c r="D12" i="2"/>
  <c r="M26" i="2" l="1"/>
  <c r="M38" i="2"/>
  <c r="M25" i="2"/>
  <c r="M37" i="2"/>
  <c r="M24" i="2"/>
  <c r="M36" i="2"/>
  <c r="M23" i="2"/>
  <c r="M22" i="2"/>
  <c r="M39" i="2"/>
  <c r="M35" i="2"/>
  <c r="M32" i="2"/>
  <c r="M21" i="2"/>
  <c r="M27" i="2"/>
  <c r="M29" i="2"/>
  <c r="M31" i="2"/>
  <c r="M33" i="2"/>
  <c r="M19" i="2"/>
  <c r="M28" i="2"/>
  <c r="M20" i="2"/>
  <c r="M30" i="2"/>
  <c r="M34" i="2"/>
  <c r="C14" i="2"/>
  <c r="D13" i="2"/>
  <c r="C15" i="2" l="1"/>
  <c r="D15" i="2" s="1"/>
  <c r="P19" i="2" s="1"/>
  <c r="D14" i="2"/>
  <c r="O19" i="2" s="1"/>
  <c r="N27" i="2"/>
  <c r="N39" i="2"/>
  <c r="N26" i="2"/>
  <c r="N38" i="2"/>
  <c r="N25" i="2"/>
  <c r="N37" i="2"/>
  <c r="N24" i="2"/>
  <c r="N23" i="2"/>
  <c r="N20" i="2"/>
  <c r="N19" i="2"/>
  <c r="N32" i="2"/>
  <c r="N21" i="2"/>
  <c r="N36" i="2"/>
  <c r="N30" i="2"/>
  <c r="N29" i="2"/>
  <c r="N31" i="2"/>
  <c r="N33" i="2"/>
  <c r="N22" i="2"/>
  <c r="N35" i="2"/>
  <c r="N28" i="2"/>
  <c r="N34" i="2"/>
</calcChain>
</file>

<file path=xl/sharedStrings.xml><?xml version="1.0" encoding="utf-8"?>
<sst xmlns="http://schemas.openxmlformats.org/spreadsheetml/2006/main" count="60" uniqueCount="60">
  <si>
    <t xml:space="preserve">Band 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</si>
  <si>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</si>
  <si>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</si>
  <si>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</si>
  <si>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</si>
  <si>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</si>
  <si>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</si>
  <si>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</si>
  <si>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</si>
  <si>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</si>
  <si>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</si>
  <si>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</si>
  <si>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</si>
  <si>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</si>
  <si>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</si>
  <si>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 xml:space="preserve">Domestic </t>
  </si>
  <si>
    <t>LV_NoMIC_1</t>
  </si>
  <si>
    <t>LV_NoMIC_2</t>
  </si>
  <si>
    <t>LV_NoMIC_3</t>
  </si>
  <si>
    <t>LV_NoMIC_4</t>
  </si>
  <si>
    <t>LV1</t>
  </si>
  <si>
    <t>LV2</t>
  </si>
  <si>
    <t>LV3</t>
  </si>
  <si>
    <t>LV4</t>
  </si>
  <si>
    <t>HV1</t>
  </si>
  <si>
    <t>HV2</t>
  </si>
  <si>
    <t>HV3</t>
  </si>
  <si>
    <t>HV4</t>
  </si>
  <si>
    <t>EHV1</t>
  </si>
  <si>
    <t>EHV2</t>
  </si>
  <si>
    <t>EHV3</t>
  </si>
  <si>
    <t>EHV4</t>
  </si>
  <si>
    <t>T-Demand1</t>
  </si>
  <si>
    <t>T-Demand2</t>
  </si>
  <si>
    <t>T-Demand3</t>
  </si>
  <si>
    <t>T-Demand4</t>
  </si>
  <si>
    <t>£m Estimated Annual GSP‑Related Connection Costs to DNOs</t>
  </si>
  <si>
    <t>Year</t>
  </si>
  <si>
    <t xml:space="preserve">£/site/year impact of each additional £10m in TNUoS revenue </t>
  </si>
  <si>
    <t>2027-28  (£/year per site)</t>
  </si>
  <si>
    <t>2028-29 (£/year per site)</t>
  </si>
  <si>
    <t>2029-30 (£/year per site)</t>
  </si>
  <si>
    <t>2030-31 (£/year per site)</t>
  </si>
  <si>
    <t>2031-32 (£/year per site)</t>
  </si>
  <si>
    <t>2032-33 (£/year per site)</t>
  </si>
  <si>
    <t>2033-34 (£/year per site)</t>
  </si>
  <si>
    <t>2034-35 (£/year per site)</t>
  </si>
  <si>
    <t>2035-36 (£/year per site)</t>
  </si>
  <si>
    <t>2036-37 (£/year per site)</t>
  </si>
  <si>
    <t>2037-38 (£/year per site)</t>
  </si>
  <si>
    <t>2038-39 (£/year per site)</t>
  </si>
  <si>
    <t>2039-40 (£/year per site)</t>
  </si>
  <si>
    <t>2040-41 (£/year per site)</t>
  </si>
  <si>
    <t>Cumulative CAPEX for Connection Assets</t>
  </si>
  <si>
    <t>Cost recovered through TNUOS per year, assuming a 40 year asset lifetime and 2% OPEX</t>
  </si>
  <si>
    <t>Notes</t>
  </si>
  <si>
    <t xml:space="preserve">1. NESO has provided the '£m Estimated Annual GSP‑Related Connection Costs to DNOs' data, and the '£/site/year impact of each additional £10m in TNUoS revenue' data in column B. </t>
  </si>
  <si>
    <t>2. Some non-DNO connections may be sole use which would reduce the cost recovered through the TDR.</t>
  </si>
  <si>
    <t xml:space="preserve">4. The proposal does not change how Grid Parks, tertiary connections, and banked connections are treated and therefore these are not consider as part of the impact assessment. </t>
  </si>
  <si>
    <t xml:space="preserve">3. The estimated '£m Estimated Annual GSP‑Related Connection Costs to DNOs' is likely to be reduced due to a reduction of ~500GW in the connections queue as CMP435 is implemented.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</si>
</sst>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£&quot;000&quot;m&quot;"/>
    <numFmt numFmtId="166" formatCode="#,##0.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.5"/>
      <color rgb="FF000000"/>
      <name val="Segoe UI"/>
      <family val="2"/>
      <charset val="1"/>
    </font>
    <font>
      <b/>
      <sz val="11"/>
      <color rgb="FF000000"/>
      <name val="Aptos Narrow"/>
      <family val="2"/>
      <scheme val="minor"/>
    </font>
    <font>
      <b/>
      <sz val="10.5"/>
      <color rgb="FF000000"/>
      <name val="Segoe UI"/>
      <family val="2"/>
      <charset val="1"/>
    </font>
    <font>
      <b/>
      <u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95884-B573-4E70-8A8A-FD86CC516CD7}">
  <dimension ref="A1:P45"/>
  <sheetViews>
    <sheetView tabSelected="1" zoomScale="115" zoomScaleNormal="115" workbookViewId="0">
      <selection activeCell="B50" sqref="B50"/>
    </sheetView>
  </sheetViews>
  <sheetFormatPr defaultRowHeight="14.5" x14ac:dyDescent="0.35"/>
  <cols>
    <col min="1" max="1" width="11" bestFit="1" customWidth="1"/>
    <col min="2" max="2" width="55.36328125" bestFit="1" customWidth="1"/>
    <col min="3" max="3" width="35.1796875" bestFit="1" customWidth="1"/>
    <col min="4" max="4" width="76.08984375" bestFit="1" customWidth="1"/>
    <col min="5" max="7" width="21.90625" bestFit="1" customWidth="1"/>
    <col min="8" max="9" width="10.08984375" bestFit="1" customWidth="1"/>
    <col min="10" max="12" width="11.1796875" bestFit="1" customWidth="1"/>
    <col min="13" max="16" width="10.08984375" bestFit="1" customWidth="1"/>
  </cols>
  <sheetData>
    <row r="1" spans="1:4" ht="17" x14ac:dyDescent="0.5">
      <c r="A1" s="4" t="s">
        <v>37</v>
      </c>
      <c r="B1" s="6" t="s">
        <v>36</v>
      </c>
      <c r="C1" s="6" t="s">
        <v>53</v>
      </c>
      <c r="D1" s="6" t="s">
        <v>54</v>
      </c>
    </row>
    <row r="2" spans="1:4" ht="17" x14ac:dyDescent="0.5">
      <c r="A2" s="2" t="s">
        <v>1</v>
      </c>
      <c r="B2" s="9">
        <f>227.7+122</f>
        <v>349.7</v>
      </c>
      <c r="C2" s="9">
        <f>B2</f>
        <v>349.7</v>
      </c>
      <c r="D2" s="9">
        <f>(C2/40)*1.02</f>
        <v>8.917349999999999</v>
      </c>
    </row>
    <row r="3" spans="1:4" ht="17" x14ac:dyDescent="0.5">
      <c r="A3" s="2" t="s">
        <v>2</v>
      </c>
      <c r="B3" s="9">
        <f>227.7+166</f>
        <v>393.7</v>
      </c>
      <c r="C3" s="9">
        <f>C2+B3</f>
        <v>743.4</v>
      </c>
      <c r="D3" s="9">
        <f t="shared" ref="D3:D15" si="0">(C3/40)*1.02</f>
        <v>18.956700000000001</v>
      </c>
    </row>
    <row r="4" spans="1:4" ht="17" x14ac:dyDescent="0.5">
      <c r="A4" s="2" t="s">
        <v>3</v>
      </c>
      <c r="B4" s="9">
        <f>227.7+229</f>
        <v>456.7</v>
      </c>
      <c r="C4" s="9">
        <f t="shared" ref="C4:C15" si="1">C3+B4</f>
        <v>1200.0999999999999</v>
      </c>
      <c r="D4" s="9">
        <f t="shared" si="0"/>
        <v>30.602549999999997</v>
      </c>
    </row>
    <row r="5" spans="1:4" ht="17" x14ac:dyDescent="0.5">
      <c r="A5" s="2" t="s">
        <v>4</v>
      </c>
      <c r="B5" s="9">
        <f>227.7+324</f>
        <v>551.70000000000005</v>
      </c>
      <c r="C5" s="9">
        <f t="shared" si="1"/>
        <v>1751.8</v>
      </c>
      <c r="D5" s="9">
        <f t="shared" si="0"/>
        <v>44.670900000000003</v>
      </c>
    </row>
    <row r="6" spans="1:4" ht="17" x14ac:dyDescent="0.5">
      <c r="A6" s="2" t="s">
        <v>5</v>
      </c>
      <c r="B6" s="9">
        <f>227.7+270</f>
        <v>497.7</v>
      </c>
      <c r="C6" s="9">
        <f t="shared" si="1"/>
        <v>2249.5</v>
      </c>
      <c r="D6" s="9">
        <f t="shared" si="0"/>
        <v>57.362249999999996</v>
      </c>
    </row>
    <row r="7" spans="1:4" ht="17" x14ac:dyDescent="0.5">
      <c r="A7" s="2" t="s">
        <v>6</v>
      </c>
      <c r="B7" s="9">
        <f>227.7+329</f>
        <v>556.70000000000005</v>
      </c>
      <c r="C7" s="9">
        <f t="shared" si="1"/>
        <v>2806.2</v>
      </c>
      <c r="D7" s="9">
        <f t="shared" si="0"/>
        <v>71.558099999999996</v>
      </c>
    </row>
    <row r="8" spans="1:4" ht="17" x14ac:dyDescent="0.5">
      <c r="A8" s="2" t="s">
        <v>7</v>
      </c>
      <c r="B8" s="9">
        <f>227.7+659</f>
        <v>886.7</v>
      </c>
      <c r="C8" s="9">
        <f t="shared" si="1"/>
        <v>3692.8999999999996</v>
      </c>
      <c r="D8" s="9">
        <f t="shared" si="0"/>
        <v>94.168949999999995</v>
      </c>
    </row>
    <row r="9" spans="1:4" ht="17" x14ac:dyDescent="0.5">
      <c r="A9" s="2" t="s">
        <v>8</v>
      </c>
      <c r="B9" s="9">
        <f>227.7+770</f>
        <v>997.7</v>
      </c>
      <c r="C9" s="9">
        <f t="shared" si="1"/>
        <v>4690.5999999999995</v>
      </c>
      <c r="D9" s="9">
        <f t="shared" si="0"/>
        <v>119.6103</v>
      </c>
    </row>
    <row r="10" spans="1:4" ht="17" x14ac:dyDescent="0.5">
      <c r="A10" s="2" t="s">
        <v>9</v>
      </c>
      <c r="B10" s="9">
        <f>227.7+725</f>
        <v>952.7</v>
      </c>
      <c r="C10" s="9">
        <f t="shared" si="1"/>
        <v>5643.2999999999993</v>
      </c>
      <c r="D10" s="9">
        <f t="shared" si="0"/>
        <v>143.90414999999999</v>
      </c>
    </row>
    <row r="11" spans="1:4" ht="17" x14ac:dyDescent="0.5">
      <c r="A11" s="2" t="s">
        <v>10</v>
      </c>
      <c r="B11" s="9">
        <f>227.7+887</f>
        <v>1114.7</v>
      </c>
      <c r="C11" s="9">
        <f t="shared" si="1"/>
        <v>6757.9999999999991</v>
      </c>
      <c r="D11" s="9">
        <f t="shared" si="0"/>
        <v>172.32899999999998</v>
      </c>
    </row>
    <row r="12" spans="1:4" ht="17" x14ac:dyDescent="0.5">
      <c r="A12" s="2" t="s">
        <v>11</v>
      </c>
      <c r="B12" s="9">
        <f>227.7+446</f>
        <v>673.7</v>
      </c>
      <c r="C12" s="9">
        <f t="shared" si="1"/>
        <v>7431.6999999999989</v>
      </c>
      <c r="D12" s="9">
        <f t="shared" si="0"/>
        <v>189.50834999999995</v>
      </c>
    </row>
    <row r="13" spans="1:4" x14ac:dyDescent="0.35">
      <c r="A13" s="1" t="s">
        <v>12</v>
      </c>
      <c r="B13" s="9">
        <f>227.7+165</f>
        <v>392.7</v>
      </c>
      <c r="C13" s="9">
        <f t="shared" si="1"/>
        <v>7824.3999999999987</v>
      </c>
      <c r="D13" s="9">
        <f t="shared" si="0"/>
        <v>199.52219999999997</v>
      </c>
    </row>
    <row r="14" spans="1:4" x14ac:dyDescent="0.35">
      <c r="A14" s="1" t="s">
        <v>13</v>
      </c>
      <c r="B14" s="9">
        <f>227.7+50</f>
        <v>277.7</v>
      </c>
      <c r="C14" s="9">
        <f t="shared" si="1"/>
        <v>8102.0999999999985</v>
      </c>
      <c r="D14" s="9">
        <f t="shared" si="0"/>
        <v>206.60354999999996</v>
      </c>
    </row>
    <row r="15" spans="1:4" x14ac:dyDescent="0.35">
      <c r="A15" s="1" t="s">
        <v>14</v>
      </c>
      <c r="B15" s="9">
        <f>227.7+4.6</f>
        <v>232.29999999999998</v>
      </c>
      <c r="C15" s="9">
        <f t="shared" si="1"/>
        <v>8334.3999999999978</v>
      </c>
      <c r="D15" s="9">
        <f t="shared" si="0"/>
        <v>212.52719999999997</v>
      </c>
    </row>
    <row r="18" spans="1:16" x14ac:dyDescent="0.35">
      <c r="A18" s="3" t="s">
        <v>0</v>
      </c>
      <c r="B18" s="3" t="s">
        <v>38</v>
      </c>
      <c r="C18" s="5" t="s">
        <v>39</v>
      </c>
      <c r="D18" s="3" t="s">
        <v>40</v>
      </c>
      <c r="E18" s="3" t="s">
        <v>41</v>
      </c>
      <c r="F18" s="3" t="s">
        <v>42</v>
      </c>
      <c r="G18" s="3" t="s">
        <v>43</v>
      </c>
      <c r="H18" s="3" t="s">
        <v>44</v>
      </c>
      <c r="I18" s="3" t="s">
        <v>45</v>
      </c>
      <c r="J18" s="3" t="s">
        <v>46</v>
      </c>
      <c r="K18" s="3" t="s">
        <v>47</v>
      </c>
      <c r="L18" s="3" t="s">
        <v>48</v>
      </c>
      <c r="M18" s="3" t="s">
        <v>49</v>
      </c>
      <c r="N18" s="3" t="s">
        <v>50</v>
      </c>
      <c r="O18" s="3" t="s">
        <v>51</v>
      </c>
      <c r="P18" s="3" t="s">
        <v>52</v>
      </c>
    </row>
    <row r="19" spans="1:16" x14ac:dyDescent="0.35">
      <c r="A19" s="1" t="s">
        <v>15</v>
      </c>
      <c r="B19" s="1">
        <v>0.11</v>
      </c>
      <c r="C19" s="10">
        <f>$D$2/10*B19</f>
        <v>9.8090849999999993E-2</v>
      </c>
      <c r="D19" s="7">
        <f>$D$3/10*B19</f>
        <v>0.20852370000000003</v>
      </c>
      <c r="E19" s="7">
        <f>$D$4/10*B19</f>
        <v>0.33662804999999996</v>
      </c>
      <c r="F19" s="7">
        <f>$D$5/10*B19</f>
        <v>0.49137990000000009</v>
      </c>
      <c r="G19" s="7">
        <f>$D$6/10*B19</f>
        <v>0.63098474999999987</v>
      </c>
      <c r="H19" s="7">
        <f>$D$7/10*B19</f>
        <v>0.78713909999999998</v>
      </c>
      <c r="I19" s="7">
        <f>$D$8/10*B19</f>
        <v>1.0358584500000001</v>
      </c>
      <c r="J19" s="7">
        <f>$D$9/10*B19</f>
        <v>1.3157132999999999</v>
      </c>
      <c r="K19" s="7">
        <f>$D$10/10*B19</f>
        <v>1.5829456499999999</v>
      </c>
      <c r="L19" s="7">
        <f>$D$11/10*B19</f>
        <v>1.8956189999999997</v>
      </c>
      <c r="M19" s="7">
        <f>$D$12/10*B19</f>
        <v>2.0845918499999994</v>
      </c>
      <c r="N19" s="7">
        <f>$D$13/10*B19</f>
        <v>2.1947441999999997</v>
      </c>
      <c r="O19" s="7">
        <f>$D$14/10*B19</f>
        <v>2.2726390499999995</v>
      </c>
      <c r="P19" s="7">
        <f>$D$15/10*B19</f>
        <v>2.3377991999999996</v>
      </c>
    </row>
    <row r="20" spans="1:16" x14ac:dyDescent="0.35">
      <c r="A20" s="1" t="s">
        <v>16</v>
      </c>
      <c r="B20" s="1">
        <v>0.13</v>
      </c>
      <c r="C20" s="10">
        <f t="shared" ref="C20:C39" si="2">$D$2/10*B20</f>
        <v>0.11592555</v>
      </c>
      <c r="D20" s="7">
        <f t="shared" ref="D20:D39" si="3">$D$3/10*B20</f>
        <v>0.24643710000000002</v>
      </c>
      <c r="E20" s="7">
        <f t="shared" ref="E20:E39" si="4">$D$4/10*B20</f>
        <v>0.39783314999999997</v>
      </c>
      <c r="F20" s="7">
        <f t="shared" ref="F20:F39" si="5">$D$5/10*B20</f>
        <v>0.58072170000000012</v>
      </c>
      <c r="G20" s="7">
        <f t="shared" ref="G20:G39" si="6">$D$6/10*B20</f>
        <v>0.74570924999999988</v>
      </c>
      <c r="H20" s="7">
        <f t="shared" ref="H20:H39" si="7">$D$7/10*B20</f>
        <v>0.93025530000000001</v>
      </c>
      <c r="I20" s="7">
        <f t="shared" ref="I20:I39" si="8">$D$8/10*B20</f>
        <v>1.2241963500000002</v>
      </c>
      <c r="J20" s="7">
        <f t="shared" ref="J20:J39" si="9">$D$9/10*B20</f>
        <v>1.5549339</v>
      </c>
      <c r="K20" s="7">
        <f t="shared" ref="K20:K39" si="10">$D$10/10*B20</f>
        <v>1.8707539499999999</v>
      </c>
      <c r="L20" s="7">
        <f t="shared" ref="L20:L39" si="11">$D$11/10*B20</f>
        <v>2.2402769999999999</v>
      </c>
      <c r="M20" s="7">
        <f t="shared" ref="M20:M39" si="12">$D$12/10*B20</f>
        <v>2.4636085499999996</v>
      </c>
      <c r="N20" s="7">
        <f t="shared" ref="N20:N39" si="13">$D$13/10*B20</f>
        <v>2.5937885999999999</v>
      </c>
      <c r="O20" s="7">
        <f t="shared" ref="O20:O39" si="14">278/10*B20</f>
        <v>3.6140000000000003</v>
      </c>
      <c r="P20" s="7">
        <f t="shared" ref="P20:P39" si="15">232/10*B20</f>
        <v>3.016</v>
      </c>
    </row>
    <row r="21" spans="1:16" x14ac:dyDescent="0.35">
      <c r="A21" s="1" t="s">
        <v>17</v>
      </c>
      <c r="B21" s="1">
        <v>0.38</v>
      </c>
      <c r="C21" s="10">
        <f t="shared" si="2"/>
        <v>0.33885929999999997</v>
      </c>
      <c r="D21" s="7">
        <f t="shared" si="3"/>
        <v>0.72035460000000007</v>
      </c>
      <c r="E21" s="7">
        <f t="shared" si="4"/>
        <v>1.1628969</v>
      </c>
      <c r="F21" s="7">
        <f t="shared" si="5"/>
        <v>1.6974942000000002</v>
      </c>
      <c r="G21" s="7">
        <f t="shared" si="6"/>
        <v>2.1797654999999998</v>
      </c>
      <c r="H21" s="7">
        <f t="shared" si="7"/>
        <v>2.7192078</v>
      </c>
      <c r="I21" s="7">
        <f t="shared" si="8"/>
        <v>3.5784201000000002</v>
      </c>
      <c r="J21" s="7">
        <f t="shared" si="9"/>
        <v>4.5451913999999993</v>
      </c>
      <c r="K21" s="7">
        <f t="shared" si="10"/>
        <v>5.4683576999999994</v>
      </c>
      <c r="L21" s="7">
        <f t="shared" si="11"/>
        <v>6.5485019999999992</v>
      </c>
      <c r="M21" s="7">
        <f t="shared" si="12"/>
        <v>7.2013172999999977</v>
      </c>
      <c r="N21" s="7">
        <f t="shared" si="13"/>
        <v>7.5818435999999991</v>
      </c>
      <c r="O21" s="7">
        <f t="shared" si="14"/>
        <v>10.564</v>
      </c>
      <c r="P21" s="7">
        <f t="shared" si="15"/>
        <v>8.8159999999999989</v>
      </c>
    </row>
    <row r="22" spans="1:16" x14ac:dyDescent="0.35">
      <c r="A22" s="1" t="s">
        <v>18</v>
      </c>
      <c r="B22" s="1">
        <v>0.83</v>
      </c>
      <c r="C22" s="10">
        <f t="shared" si="2"/>
        <v>0.74014004999999994</v>
      </c>
      <c r="D22" s="7">
        <f t="shared" si="3"/>
        <v>1.5734061000000001</v>
      </c>
      <c r="E22" s="7">
        <f t="shared" si="4"/>
        <v>2.5400116499999998</v>
      </c>
      <c r="F22" s="7">
        <f t="shared" si="5"/>
        <v>3.7076847000000002</v>
      </c>
      <c r="G22" s="7">
        <f t="shared" si="6"/>
        <v>4.7610667499999995</v>
      </c>
      <c r="H22" s="7">
        <f t="shared" si="7"/>
        <v>5.9393222999999997</v>
      </c>
      <c r="I22" s="7">
        <f t="shared" si="8"/>
        <v>7.8160228499999995</v>
      </c>
      <c r="J22" s="7">
        <f t="shared" si="9"/>
        <v>9.9276548999999985</v>
      </c>
      <c r="K22" s="7">
        <f t="shared" si="10"/>
        <v>11.944044449999998</v>
      </c>
      <c r="L22" s="7">
        <f t="shared" si="11"/>
        <v>14.303306999999997</v>
      </c>
      <c r="M22" s="7">
        <f t="shared" si="12"/>
        <v>15.729193049999994</v>
      </c>
      <c r="N22" s="7">
        <f t="shared" si="13"/>
        <v>16.560342599999995</v>
      </c>
      <c r="O22" s="7">
        <f t="shared" si="14"/>
        <v>23.073999999999998</v>
      </c>
      <c r="P22" s="7">
        <f t="shared" si="15"/>
        <v>19.256</v>
      </c>
    </row>
    <row r="23" spans="1:16" x14ac:dyDescent="0.35">
      <c r="A23" s="1" t="s">
        <v>19</v>
      </c>
      <c r="B23" s="1">
        <v>2.2799999999999998</v>
      </c>
      <c r="C23" s="10">
        <f t="shared" si="2"/>
        <v>2.0331557999999998</v>
      </c>
      <c r="D23" s="7">
        <f t="shared" si="3"/>
        <v>4.3221276</v>
      </c>
      <c r="E23" s="7">
        <f t="shared" si="4"/>
        <v>6.9773813999999987</v>
      </c>
      <c r="F23" s="7">
        <f t="shared" si="5"/>
        <v>10.184965200000001</v>
      </c>
      <c r="G23" s="7">
        <f t="shared" si="6"/>
        <v>13.078592999999998</v>
      </c>
      <c r="H23" s="7">
        <f t="shared" si="7"/>
        <v>16.315246799999997</v>
      </c>
      <c r="I23" s="7">
        <f t="shared" si="8"/>
        <v>21.4705206</v>
      </c>
      <c r="J23" s="7">
        <f t="shared" si="9"/>
        <v>27.271148399999994</v>
      </c>
      <c r="K23" s="7">
        <f t="shared" si="10"/>
        <v>32.810146199999998</v>
      </c>
      <c r="L23" s="7">
        <f t="shared" si="11"/>
        <v>39.291011999999988</v>
      </c>
      <c r="M23" s="7">
        <f t="shared" si="12"/>
        <v>43.207903799999983</v>
      </c>
      <c r="N23" s="7">
        <f t="shared" si="13"/>
        <v>45.491061599999988</v>
      </c>
      <c r="O23" s="7">
        <f t="shared" si="14"/>
        <v>63.383999999999993</v>
      </c>
      <c r="P23" s="7">
        <f t="shared" si="15"/>
        <v>52.895999999999994</v>
      </c>
    </row>
    <row r="24" spans="1:16" x14ac:dyDescent="0.35">
      <c r="A24" s="1" t="s">
        <v>20</v>
      </c>
      <c r="B24" s="1">
        <v>3.67</v>
      </c>
      <c r="C24" s="10">
        <f t="shared" si="2"/>
        <v>3.2726674499999997</v>
      </c>
      <c r="D24" s="7">
        <f t="shared" si="3"/>
        <v>6.9571089000000006</v>
      </c>
      <c r="E24" s="7">
        <f t="shared" si="4"/>
        <v>11.231135849999999</v>
      </c>
      <c r="F24" s="7">
        <f t="shared" si="5"/>
        <v>16.394220300000001</v>
      </c>
      <c r="G24" s="7">
        <f t="shared" si="6"/>
        <v>21.051945749999998</v>
      </c>
      <c r="H24" s="7">
        <f t="shared" si="7"/>
        <v>26.2618227</v>
      </c>
      <c r="I24" s="7">
        <f t="shared" si="8"/>
        <v>34.560004650000003</v>
      </c>
      <c r="J24" s="7">
        <f t="shared" si="9"/>
        <v>43.896980099999993</v>
      </c>
      <c r="K24" s="7">
        <f t="shared" si="10"/>
        <v>52.812823049999999</v>
      </c>
      <c r="L24" s="7">
        <f t="shared" si="11"/>
        <v>63.244742999999985</v>
      </c>
      <c r="M24" s="7">
        <f t="shared" si="12"/>
        <v>69.549564449999977</v>
      </c>
      <c r="N24" s="7">
        <f t="shared" si="13"/>
        <v>73.224647399999981</v>
      </c>
      <c r="O24" s="8">
        <f t="shared" si="14"/>
        <v>102.026</v>
      </c>
      <c r="P24" s="7">
        <f t="shared" si="15"/>
        <v>85.143999999999991</v>
      </c>
    </row>
    <row r="25" spans="1:16" x14ac:dyDescent="0.35">
      <c r="A25" s="1" t="s">
        <v>21</v>
      </c>
      <c r="B25" s="1">
        <v>7.26</v>
      </c>
      <c r="C25" s="10">
        <f t="shared" si="2"/>
        <v>6.473996099999999</v>
      </c>
      <c r="D25" s="7">
        <f t="shared" si="3"/>
        <v>13.762564200000002</v>
      </c>
      <c r="E25" s="7">
        <f t="shared" si="4"/>
        <v>22.217451299999997</v>
      </c>
      <c r="F25" s="7">
        <f t="shared" si="5"/>
        <v>32.431073400000002</v>
      </c>
      <c r="G25" s="7">
        <f t="shared" si="6"/>
        <v>41.644993499999991</v>
      </c>
      <c r="H25" s="7">
        <f t="shared" si="7"/>
        <v>51.951180599999994</v>
      </c>
      <c r="I25" s="7">
        <f t="shared" si="8"/>
        <v>68.366657700000005</v>
      </c>
      <c r="J25" s="7">
        <f t="shared" si="9"/>
        <v>86.837077799999989</v>
      </c>
      <c r="K25" s="7">
        <f t="shared" si="10"/>
        <v>104.47441289999999</v>
      </c>
      <c r="L25" s="7">
        <f t="shared" si="11"/>
        <v>125.11085399999997</v>
      </c>
      <c r="M25" s="7">
        <f t="shared" si="12"/>
        <v>137.58306209999995</v>
      </c>
      <c r="N25" s="7">
        <f t="shared" si="13"/>
        <v>144.85311719999999</v>
      </c>
      <c r="O25" s="8">
        <f t="shared" si="14"/>
        <v>201.828</v>
      </c>
      <c r="P25" s="8">
        <f t="shared" si="15"/>
        <v>168.43199999999999</v>
      </c>
    </row>
    <row r="26" spans="1:16" x14ac:dyDescent="0.35">
      <c r="A26" s="1" t="s">
        <v>22</v>
      </c>
      <c r="B26" s="1">
        <v>9</v>
      </c>
      <c r="C26" s="10">
        <f t="shared" si="2"/>
        <v>8.0256150000000002</v>
      </c>
      <c r="D26" s="7">
        <f t="shared" si="3"/>
        <v>17.061030000000002</v>
      </c>
      <c r="E26" s="7">
        <f t="shared" si="4"/>
        <v>27.542294999999996</v>
      </c>
      <c r="F26" s="7">
        <f t="shared" si="5"/>
        <v>40.203810000000004</v>
      </c>
      <c r="G26" s="7">
        <f t="shared" si="6"/>
        <v>51.626024999999991</v>
      </c>
      <c r="H26" s="7">
        <f t="shared" si="7"/>
        <v>64.402289999999994</v>
      </c>
      <c r="I26" s="7">
        <f t="shared" si="8"/>
        <v>84.752054999999999</v>
      </c>
      <c r="J26" s="7">
        <f t="shared" si="9"/>
        <v>107.64926999999999</v>
      </c>
      <c r="K26" s="7">
        <f t="shared" si="10"/>
        <v>129.513735</v>
      </c>
      <c r="L26" s="7">
        <f t="shared" si="11"/>
        <v>155.09609999999998</v>
      </c>
      <c r="M26" s="7">
        <f t="shared" si="12"/>
        <v>170.55751499999994</v>
      </c>
      <c r="N26" s="7">
        <f t="shared" si="13"/>
        <v>179.56997999999999</v>
      </c>
      <c r="O26" s="8">
        <f t="shared" si="14"/>
        <v>250.20000000000002</v>
      </c>
      <c r="P26" s="8">
        <f t="shared" si="15"/>
        <v>208.79999999999998</v>
      </c>
    </row>
    <row r="27" spans="1:16" x14ac:dyDescent="0.35">
      <c r="A27" s="1" t="s">
        <v>23</v>
      </c>
      <c r="B27" s="1">
        <v>24</v>
      </c>
      <c r="C27" s="10">
        <f t="shared" si="2"/>
        <v>21.40164</v>
      </c>
      <c r="D27" s="7">
        <f t="shared" si="3"/>
        <v>45.496080000000006</v>
      </c>
      <c r="E27" s="7">
        <f t="shared" si="4"/>
        <v>73.446119999999993</v>
      </c>
      <c r="F27" s="7">
        <f t="shared" si="5"/>
        <v>107.21016000000002</v>
      </c>
      <c r="G27" s="7">
        <f t="shared" si="6"/>
        <v>137.6694</v>
      </c>
      <c r="H27" s="7">
        <f t="shared" si="7"/>
        <v>171.73944</v>
      </c>
      <c r="I27" s="7">
        <f t="shared" si="8"/>
        <v>226.00548000000001</v>
      </c>
      <c r="J27" s="7">
        <f t="shared" si="9"/>
        <v>287.06471999999997</v>
      </c>
      <c r="K27" s="7">
        <f t="shared" si="10"/>
        <v>345.36995999999999</v>
      </c>
      <c r="L27" s="7">
        <f t="shared" si="11"/>
        <v>413.5895999999999</v>
      </c>
      <c r="M27" s="7">
        <f t="shared" si="12"/>
        <v>454.82003999999984</v>
      </c>
      <c r="N27" s="7">
        <f t="shared" si="13"/>
        <v>478.85327999999993</v>
      </c>
      <c r="O27" s="8">
        <f t="shared" si="14"/>
        <v>667.2</v>
      </c>
      <c r="P27" s="8">
        <f t="shared" si="15"/>
        <v>556.79999999999995</v>
      </c>
    </row>
    <row r="28" spans="1:16" x14ac:dyDescent="0.35">
      <c r="A28" s="1" t="s">
        <v>24</v>
      </c>
      <c r="B28" s="1">
        <v>20</v>
      </c>
      <c r="C28" s="10">
        <f t="shared" si="2"/>
        <v>17.834699999999998</v>
      </c>
      <c r="D28" s="7">
        <f t="shared" si="3"/>
        <v>37.913400000000003</v>
      </c>
      <c r="E28" s="7">
        <f t="shared" si="4"/>
        <v>61.205099999999995</v>
      </c>
      <c r="F28" s="7">
        <f t="shared" si="5"/>
        <v>89.341800000000006</v>
      </c>
      <c r="G28" s="7">
        <f t="shared" si="6"/>
        <v>114.72449999999998</v>
      </c>
      <c r="H28" s="7">
        <f t="shared" si="7"/>
        <v>143.11619999999999</v>
      </c>
      <c r="I28" s="7">
        <f t="shared" si="8"/>
        <v>188.33789999999999</v>
      </c>
      <c r="J28" s="7">
        <f t="shared" si="9"/>
        <v>239.22059999999999</v>
      </c>
      <c r="K28" s="7">
        <f t="shared" si="10"/>
        <v>287.80829999999997</v>
      </c>
      <c r="L28" s="7">
        <f t="shared" si="11"/>
        <v>344.65799999999996</v>
      </c>
      <c r="M28" s="7">
        <f t="shared" si="12"/>
        <v>379.0166999999999</v>
      </c>
      <c r="N28" s="7">
        <f t="shared" si="13"/>
        <v>399.04439999999994</v>
      </c>
      <c r="O28" s="8">
        <f t="shared" si="14"/>
        <v>556</v>
      </c>
      <c r="P28" s="8">
        <f t="shared" si="15"/>
        <v>464</v>
      </c>
    </row>
    <row r="29" spans="1:16" x14ac:dyDescent="0.35">
      <c r="A29" s="1" t="s">
        <v>25</v>
      </c>
      <c r="B29" s="1">
        <v>74</v>
      </c>
      <c r="C29" s="10">
        <f t="shared" si="2"/>
        <v>65.988389999999995</v>
      </c>
      <c r="D29" s="7">
        <f t="shared" si="3"/>
        <v>140.27958000000001</v>
      </c>
      <c r="E29" s="7">
        <f t="shared" si="4"/>
        <v>226.45886999999999</v>
      </c>
      <c r="F29" s="7">
        <f t="shared" si="5"/>
        <v>330.56466000000006</v>
      </c>
      <c r="G29" s="7">
        <f t="shared" si="6"/>
        <v>424.48064999999997</v>
      </c>
      <c r="H29" s="7">
        <f t="shared" si="7"/>
        <v>529.52994000000001</v>
      </c>
      <c r="I29" s="7">
        <f t="shared" si="8"/>
        <v>696.85023000000001</v>
      </c>
      <c r="J29" s="7">
        <f t="shared" si="9"/>
        <v>885.11621999999988</v>
      </c>
      <c r="K29" s="7">
        <f t="shared" si="10"/>
        <v>1064.8907099999999</v>
      </c>
      <c r="L29" s="7">
        <f t="shared" si="11"/>
        <v>1275.2345999999998</v>
      </c>
      <c r="M29" s="7">
        <f t="shared" si="12"/>
        <v>1402.3617899999995</v>
      </c>
      <c r="N29" s="7">
        <f t="shared" si="13"/>
        <v>1476.4642799999997</v>
      </c>
      <c r="O29" s="8">
        <f t="shared" si="14"/>
        <v>2057.2000000000003</v>
      </c>
      <c r="P29" s="8">
        <f t="shared" si="15"/>
        <v>1716.8</v>
      </c>
    </row>
    <row r="30" spans="1:16" x14ac:dyDescent="0.35">
      <c r="A30" s="1" t="s">
        <v>26</v>
      </c>
      <c r="B30" s="1">
        <v>118</v>
      </c>
      <c r="C30" s="10">
        <f t="shared" si="2"/>
        <v>105.22472999999999</v>
      </c>
      <c r="D30" s="7">
        <f t="shared" si="3"/>
        <v>223.68906000000001</v>
      </c>
      <c r="E30" s="7">
        <f t="shared" si="4"/>
        <v>361.11008999999996</v>
      </c>
      <c r="F30" s="7">
        <f t="shared" si="5"/>
        <v>527.11662000000013</v>
      </c>
      <c r="G30" s="7">
        <f t="shared" si="6"/>
        <v>676.87454999999989</v>
      </c>
      <c r="H30" s="7">
        <f t="shared" si="7"/>
        <v>844.38558</v>
      </c>
      <c r="I30" s="7">
        <f t="shared" si="8"/>
        <v>1111.19361</v>
      </c>
      <c r="J30" s="7">
        <f t="shared" si="9"/>
        <v>1411.4015399999998</v>
      </c>
      <c r="K30" s="7">
        <f t="shared" si="10"/>
        <v>1698.0689699999998</v>
      </c>
      <c r="L30" s="7">
        <f t="shared" si="11"/>
        <v>2033.4821999999997</v>
      </c>
      <c r="M30" s="7">
        <f t="shared" si="12"/>
        <v>2236.1985299999992</v>
      </c>
      <c r="N30" s="7">
        <f t="shared" si="13"/>
        <v>2354.3619599999997</v>
      </c>
      <c r="O30" s="8">
        <f t="shared" si="14"/>
        <v>3280.4</v>
      </c>
      <c r="P30" s="8">
        <f t="shared" si="15"/>
        <v>2737.6</v>
      </c>
    </row>
    <row r="31" spans="1:16" x14ac:dyDescent="0.35">
      <c r="A31" s="1" t="s">
        <v>27</v>
      </c>
      <c r="B31" s="1">
        <v>338</v>
      </c>
      <c r="C31" s="10">
        <f t="shared" si="2"/>
        <v>301.40643</v>
      </c>
      <c r="D31" s="7">
        <f t="shared" si="3"/>
        <v>640.73646000000008</v>
      </c>
      <c r="E31" s="7">
        <f t="shared" si="4"/>
        <v>1034.36619</v>
      </c>
      <c r="F31" s="7">
        <f t="shared" si="5"/>
        <v>1509.8764200000003</v>
      </c>
      <c r="G31" s="7">
        <f t="shared" si="6"/>
        <v>1938.8440499999997</v>
      </c>
      <c r="H31" s="7">
        <f t="shared" si="7"/>
        <v>2418.6637799999999</v>
      </c>
      <c r="I31" s="7">
        <f t="shared" si="8"/>
        <v>3182.9105100000002</v>
      </c>
      <c r="J31" s="7">
        <f t="shared" si="9"/>
        <v>4042.8281399999996</v>
      </c>
      <c r="K31" s="7">
        <f t="shared" si="10"/>
        <v>4863.9602699999996</v>
      </c>
      <c r="L31" s="7">
        <f t="shared" si="11"/>
        <v>5824.7201999999988</v>
      </c>
      <c r="M31" s="7">
        <f t="shared" si="12"/>
        <v>6405.3822299999983</v>
      </c>
      <c r="N31" s="7">
        <f t="shared" si="13"/>
        <v>6743.8503599999985</v>
      </c>
      <c r="O31" s="8">
        <f t="shared" si="14"/>
        <v>9396.4</v>
      </c>
      <c r="P31" s="8">
        <f t="shared" si="15"/>
        <v>7841.5999999999995</v>
      </c>
    </row>
    <row r="32" spans="1:16" x14ac:dyDescent="0.35">
      <c r="A32" s="1" t="s">
        <v>28</v>
      </c>
      <c r="B32" s="1">
        <v>197</v>
      </c>
      <c r="C32" s="10">
        <f t="shared" si="2"/>
        <v>175.671795</v>
      </c>
      <c r="D32" s="7">
        <f t="shared" si="3"/>
        <v>373.44699000000003</v>
      </c>
      <c r="E32" s="7">
        <f t="shared" si="4"/>
        <v>602.87023499999998</v>
      </c>
      <c r="F32" s="7">
        <f t="shared" si="5"/>
        <v>880.01673000000017</v>
      </c>
      <c r="G32" s="7">
        <f t="shared" si="6"/>
        <v>1130.0363249999998</v>
      </c>
      <c r="H32" s="7">
        <f t="shared" si="7"/>
        <v>1409.6945699999999</v>
      </c>
      <c r="I32" s="7">
        <f t="shared" si="8"/>
        <v>1855.1283150000002</v>
      </c>
      <c r="J32" s="7">
        <f t="shared" si="9"/>
        <v>2356.3229099999999</v>
      </c>
      <c r="K32" s="7">
        <f t="shared" si="10"/>
        <v>2834.9117549999996</v>
      </c>
      <c r="L32" s="7">
        <f t="shared" si="11"/>
        <v>3394.8812999999996</v>
      </c>
      <c r="M32" s="7">
        <f t="shared" si="12"/>
        <v>3733.3144949999987</v>
      </c>
      <c r="N32" s="7">
        <f t="shared" si="13"/>
        <v>3930.5873399999996</v>
      </c>
      <c r="O32" s="8">
        <f t="shared" si="14"/>
        <v>5476.6</v>
      </c>
      <c r="P32" s="8">
        <f t="shared" si="15"/>
        <v>4570.3999999999996</v>
      </c>
    </row>
    <row r="33" spans="1:16" x14ac:dyDescent="0.35">
      <c r="A33" s="1" t="s">
        <v>29</v>
      </c>
      <c r="B33" s="1">
        <v>703</v>
      </c>
      <c r="C33" s="10">
        <f t="shared" si="2"/>
        <v>626.88970499999994</v>
      </c>
      <c r="D33" s="7">
        <f t="shared" si="3"/>
        <v>1332.6560100000002</v>
      </c>
      <c r="E33" s="7">
        <f t="shared" si="4"/>
        <v>2151.3592649999996</v>
      </c>
      <c r="F33" s="7">
        <f t="shared" si="5"/>
        <v>3140.3642700000005</v>
      </c>
      <c r="G33" s="7">
        <f t="shared" si="6"/>
        <v>4032.5661749999995</v>
      </c>
      <c r="H33" s="7">
        <f t="shared" si="7"/>
        <v>5030.5344299999997</v>
      </c>
      <c r="I33" s="7">
        <f t="shared" si="8"/>
        <v>6620.0771850000001</v>
      </c>
      <c r="J33" s="7">
        <f t="shared" si="9"/>
        <v>8408.6040899999989</v>
      </c>
      <c r="K33" s="7">
        <f t="shared" si="10"/>
        <v>10116.461744999999</v>
      </c>
      <c r="L33" s="7">
        <f t="shared" si="11"/>
        <v>12114.728699999998</v>
      </c>
      <c r="M33" s="7">
        <f t="shared" si="12"/>
        <v>13322.437004999996</v>
      </c>
      <c r="N33" s="7">
        <f t="shared" si="13"/>
        <v>14026.410659999998</v>
      </c>
      <c r="O33" s="8">
        <f t="shared" si="14"/>
        <v>19543.400000000001</v>
      </c>
      <c r="P33" s="8">
        <f t="shared" si="15"/>
        <v>16309.6</v>
      </c>
    </row>
    <row r="34" spans="1:16" x14ac:dyDescent="0.35">
      <c r="A34" s="1" t="s">
        <v>30</v>
      </c>
      <c r="B34" s="1">
        <v>1472</v>
      </c>
      <c r="C34" s="10">
        <f t="shared" si="2"/>
        <v>1312.63392</v>
      </c>
      <c r="D34" s="7">
        <f t="shared" si="3"/>
        <v>2790.4262400000002</v>
      </c>
      <c r="E34" s="7">
        <f t="shared" si="4"/>
        <v>4504.6953599999997</v>
      </c>
      <c r="F34" s="7">
        <f t="shared" si="5"/>
        <v>6575.5564800000011</v>
      </c>
      <c r="G34" s="7">
        <f t="shared" si="6"/>
        <v>8443.7231999999985</v>
      </c>
      <c r="H34" s="7">
        <f t="shared" si="7"/>
        <v>10533.35232</v>
      </c>
      <c r="I34" s="7">
        <f t="shared" si="8"/>
        <v>13861.66944</v>
      </c>
      <c r="J34" s="7">
        <f t="shared" si="9"/>
        <v>17606.636159999998</v>
      </c>
      <c r="K34" s="7">
        <f t="shared" si="10"/>
        <v>21182.690879999998</v>
      </c>
      <c r="L34" s="7">
        <f t="shared" si="11"/>
        <v>25366.828799999996</v>
      </c>
      <c r="M34" s="7">
        <f t="shared" si="12"/>
        <v>27895.629119999991</v>
      </c>
      <c r="N34" s="7">
        <f t="shared" si="13"/>
        <v>29369.667839999995</v>
      </c>
      <c r="O34" s="8">
        <f t="shared" si="14"/>
        <v>40921.599999999999</v>
      </c>
      <c r="P34" s="8">
        <f t="shared" si="15"/>
        <v>34150.400000000001</v>
      </c>
    </row>
    <row r="35" spans="1:16" x14ac:dyDescent="0.35">
      <c r="A35" s="1" t="s">
        <v>31</v>
      </c>
      <c r="B35" s="1">
        <v>3353</v>
      </c>
      <c r="C35" s="10">
        <f t="shared" si="2"/>
        <v>2989.987455</v>
      </c>
      <c r="D35" s="7">
        <f t="shared" si="3"/>
        <v>6356.1815100000003</v>
      </c>
      <c r="E35" s="7">
        <f t="shared" si="4"/>
        <v>10261.035014999999</v>
      </c>
      <c r="F35" s="7">
        <f t="shared" si="5"/>
        <v>14978.152770000002</v>
      </c>
      <c r="G35" s="7">
        <f t="shared" si="6"/>
        <v>19233.562424999996</v>
      </c>
      <c r="H35" s="7">
        <f t="shared" si="7"/>
        <v>23993.430929999999</v>
      </c>
      <c r="I35" s="7">
        <f t="shared" si="8"/>
        <v>31574.848935000002</v>
      </c>
      <c r="J35" s="7">
        <f t="shared" si="9"/>
        <v>40105.333589999995</v>
      </c>
      <c r="K35" s="7">
        <f t="shared" si="10"/>
        <v>48251.061494999994</v>
      </c>
      <c r="L35" s="7">
        <f t="shared" si="11"/>
        <v>57781.91369999999</v>
      </c>
      <c r="M35" s="7">
        <f t="shared" si="12"/>
        <v>63542.149754999984</v>
      </c>
      <c r="N35" s="7">
        <f t="shared" si="13"/>
        <v>66899.793659999996</v>
      </c>
      <c r="O35" s="8">
        <f t="shared" si="14"/>
        <v>93213.400000000009</v>
      </c>
      <c r="P35" s="8">
        <f t="shared" si="15"/>
        <v>77789.599999999991</v>
      </c>
    </row>
    <row r="36" spans="1:16" x14ac:dyDescent="0.35">
      <c r="A36" s="1" t="s">
        <v>32</v>
      </c>
      <c r="B36" s="1">
        <v>663</v>
      </c>
      <c r="C36" s="10">
        <f t="shared" si="2"/>
        <v>591.22030499999994</v>
      </c>
      <c r="D36" s="7">
        <f t="shared" si="3"/>
        <v>1256.8292100000001</v>
      </c>
      <c r="E36" s="7">
        <f t="shared" si="4"/>
        <v>2028.9490649999998</v>
      </c>
      <c r="F36" s="7">
        <f t="shared" si="5"/>
        <v>2961.6806700000006</v>
      </c>
      <c r="G36" s="7">
        <f t="shared" si="6"/>
        <v>3803.1171749999994</v>
      </c>
      <c r="H36" s="7">
        <f t="shared" si="7"/>
        <v>4744.3020299999998</v>
      </c>
      <c r="I36" s="7">
        <f t="shared" si="8"/>
        <v>6243.4013850000001</v>
      </c>
      <c r="J36" s="7">
        <f t="shared" si="9"/>
        <v>7930.1628899999996</v>
      </c>
      <c r="K36" s="7">
        <f t="shared" si="10"/>
        <v>9540.8451449999993</v>
      </c>
      <c r="L36" s="7">
        <f t="shared" si="11"/>
        <v>11425.412699999999</v>
      </c>
      <c r="M36" s="7">
        <f t="shared" si="12"/>
        <v>12564.403604999996</v>
      </c>
      <c r="N36" s="7">
        <f t="shared" si="13"/>
        <v>13228.321859999998</v>
      </c>
      <c r="O36" s="8">
        <f t="shared" si="14"/>
        <v>18431.400000000001</v>
      </c>
      <c r="P36" s="8">
        <f t="shared" si="15"/>
        <v>15381.6</v>
      </c>
    </row>
    <row r="37" spans="1:16" x14ac:dyDescent="0.35">
      <c r="A37" s="1" t="s">
        <v>33</v>
      </c>
      <c r="B37" s="1">
        <v>2008</v>
      </c>
      <c r="C37" s="10">
        <f t="shared" si="2"/>
        <v>1790.6038799999999</v>
      </c>
      <c r="D37" s="7">
        <f t="shared" si="3"/>
        <v>3806.5053600000006</v>
      </c>
      <c r="E37" s="7">
        <f t="shared" si="4"/>
        <v>6144.9920399999992</v>
      </c>
      <c r="F37" s="7">
        <f t="shared" si="5"/>
        <v>8969.9167200000011</v>
      </c>
      <c r="G37" s="7">
        <f t="shared" si="6"/>
        <v>11518.339799999998</v>
      </c>
      <c r="H37" s="7">
        <f t="shared" si="7"/>
        <v>14368.866479999999</v>
      </c>
      <c r="I37" s="7">
        <f t="shared" si="8"/>
        <v>18909.12516</v>
      </c>
      <c r="J37" s="7">
        <f t="shared" si="9"/>
        <v>24017.748239999997</v>
      </c>
      <c r="K37" s="7">
        <f t="shared" si="10"/>
        <v>28895.953319999997</v>
      </c>
      <c r="L37" s="7">
        <f t="shared" si="11"/>
        <v>34603.663199999995</v>
      </c>
      <c r="M37" s="7">
        <f t="shared" si="12"/>
        <v>38053.276679999988</v>
      </c>
      <c r="N37" s="7">
        <f t="shared" si="13"/>
        <v>40064.057759999996</v>
      </c>
      <c r="O37" s="8">
        <f t="shared" si="14"/>
        <v>55822.400000000001</v>
      </c>
      <c r="P37" s="8">
        <f t="shared" si="15"/>
        <v>46585.599999999999</v>
      </c>
    </row>
    <row r="38" spans="1:16" x14ac:dyDescent="0.35">
      <c r="A38" s="1" t="s">
        <v>34</v>
      </c>
      <c r="B38" s="1">
        <v>5229</v>
      </c>
      <c r="C38" s="10">
        <f t="shared" si="2"/>
        <v>4662.8823149999998</v>
      </c>
      <c r="D38" s="7">
        <f t="shared" si="3"/>
        <v>9912.4584300000006</v>
      </c>
      <c r="E38" s="7">
        <f t="shared" si="4"/>
        <v>16002.073394999999</v>
      </c>
      <c r="F38" s="7">
        <f t="shared" si="5"/>
        <v>23358.413610000003</v>
      </c>
      <c r="G38" s="7">
        <f t="shared" si="6"/>
        <v>29994.720524999997</v>
      </c>
      <c r="H38" s="7">
        <f t="shared" si="7"/>
        <v>37417.730490000002</v>
      </c>
      <c r="I38" s="7">
        <f t="shared" si="8"/>
        <v>49240.943955000002</v>
      </c>
      <c r="J38" s="7">
        <f t="shared" si="9"/>
        <v>62544.225869999995</v>
      </c>
      <c r="K38" s="7">
        <f t="shared" si="10"/>
        <v>75247.480035</v>
      </c>
      <c r="L38" s="7">
        <f t="shared" si="11"/>
        <v>90110.834099999978</v>
      </c>
      <c r="M38" s="7">
        <f t="shared" si="12"/>
        <v>99093.916214999976</v>
      </c>
      <c r="N38" s="7">
        <f t="shared" si="13"/>
        <v>104330.15837999998</v>
      </c>
      <c r="O38" s="8">
        <f t="shared" si="14"/>
        <v>145366.20000000001</v>
      </c>
      <c r="P38" s="8">
        <f t="shared" si="15"/>
        <v>121312.8</v>
      </c>
    </row>
    <row r="39" spans="1:16" x14ac:dyDescent="0.35">
      <c r="A39" s="1" t="s">
        <v>35</v>
      </c>
      <c r="B39" s="1">
        <v>10921</v>
      </c>
      <c r="C39" s="10">
        <f t="shared" si="2"/>
        <v>9738.6379349999988</v>
      </c>
      <c r="D39" s="7">
        <f t="shared" si="3"/>
        <v>20702.612070000003</v>
      </c>
      <c r="E39" s="7">
        <f t="shared" si="4"/>
        <v>33421.044855</v>
      </c>
      <c r="F39" s="7">
        <f t="shared" si="5"/>
        <v>48785.08989000001</v>
      </c>
      <c r="G39" s="7">
        <f t="shared" si="6"/>
        <v>62645.313224999991</v>
      </c>
      <c r="H39" s="7">
        <f t="shared" si="7"/>
        <v>78148.601009999998</v>
      </c>
      <c r="I39" s="7">
        <f t="shared" si="8"/>
        <v>102841.91029500001</v>
      </c>
      <c r="J39" s="7">
        <f t="shared" si="9"/>
        <v>130626.40862999999</v>
      </c>
      <c r="K39" s="7">
        <f t="shared" si="10"/>
        <v>157157.72221499999</v>
      </c>
      <c r="L39" s="7">
        <f t="shared" si="11"/>
        <v>188200.50089999996</v>
      </c>
      <c r="M39" s="7">
        <f t="shared" si="12"/>
        <v>206962.06903499993</v>
      </c>
      <c r="N39" s="7">
        <f t="shared" si="13"/>
        <v>217898.19461999997</v>
      </c>
      <c r="O39" s="8">
        <f t="shared" si="14"/>
        <v>303603.8</v>
      </c>
      <c r="P39" s="8">
        <f t="shared" si="15"/>
        <v>253367.19999999998</v>
      </c>
    </row>
    <row r="41" spans="1:16" x14ac:dyDescent="0.35">
      <c r="A41" s="11" t="s">
        <v>55</v>
      </c>
    </row>
    <row r="42" spans="1:16" x14ac:dyDescent="0.35">
      <c r="A42" t="s">
        <v>56</v>
      </c>
    </row>
    <row r="43" spans="1:16" x14ac:dyDescent="0.35">
      <c r="A43" t="s">
        <v>57</v>
      </c>
    </row>
    <row r="44" spans="1:16" x14ac:dyDescent="0.35">
      <c r="A44" t="s">
        <v>59</v>
      </c>
    </row>
    <row r="45" spans="1:16" x14ac:dyDescent="0.35">
      <c r="A45" t="s">
        <v>58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3" ma:contentTypeDescription="Create a new document." ma:contentTypeScope="" ma:versionID="d6958ce98ea58d51fedaeeac576f72b6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60189deeda322035a5251218184e0b0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fals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fals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false">
      <xsd:simpleType>
        <xsd:restriction base="dms:Note"/>
      </xsd:simpleType>
    </xsd:element>
    <xsd:element name="MediaServiceKeyPoints" ma:index="11" nillable="true" ma:displayName="KeyPoints" ma:hidden="true" ma:internalName="MediaServiceKeyPoints" ma:readOnly="false">
      <xsd:simpleType>
        <xsd:restriction base="dms:Note"/>
      </xsd:simpleType>
    </xsd:element>
    <xsd:element name="MediaServiceAutoTags" ma:index="12" nillable="true" ma:displayName="Tags" ma:hidden="true" ma:internalName="MediaServiceAutoTags" ma:readOnly="fals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fals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fals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false">
      <xsd:simpleType>
        <xsd:restriction base="dms:Text"/>
      </xsd:simpleType>
    </xsd:element>
    <xsd:element name="MediaServiceOCR" ma:index="16" nillable="true" ma:displayName="Extracted Text" ma:hidden="true" ma:internalName="MediaServiceOCR" ma:readOnly="fals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fals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fals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fals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hidden="tru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AutoKeyPoints xmlns="f71abe4e-f5ff-49cd-8eff-5f4949acc510" xsi:nil="true"/>
    <MediaServiceOCR xmlns="f71abe4e-f5ff-49cd-8eff-5f4949acc510" xsi:nil="true"/>
    <MediaServiceKeyPoints xmlns="f71abe4e-f5ff-49cd-8eff-5f4949acc510" xsi:nil="true"/>
    <MediaLengthInSeconds xmlns="f71abe4e-f5ff-49cd-8eff-5f4949acc510" xsi:nil="true"/>
    <MediaServiceSearchProperties xmlns="f71abe4e-f5ff-49cd-8eff-5f4949acc510" xsi:nil="true"/>
    <MediaServiceMetadata xmlns="f71abe4e-f5ff-49cd-8eff-5f4949acc510" xsi:nil="true"/>
    <MediaServiceDateTaken xmlns="f71abe4e-f5ff-49cd-8eff-5f4949acc510" xsi:nil="true"/>
    <MediaServiceGenerationTime xmlns="f71abe4e-f5ff-49cd-8eff-5f4949acc510" xsi:nil="true"/>
    <SharedWithUsers xmlns="97b6fe81-1556-4112-94ca-31043ca39b71">
      <UserInfo>
        <DisplayName/>
        <AccountId xsi:nil="true"/>
        <AccountType/>
      </UserInfo>
    </SharedWithUsers>
    <MediaServiceAutoTags xmlns="f71abe4e-f5ff-49cd-8eff-5f4949acc510" xsi:nil="true"/>
    <MediaServiceObjectDetectorVersions xmlns="f71abe4e-f5ff-49cd-8eff-5f4949acc510" xsi:nil="true"/>
    <MediaServiceFastMetadata xmlns="f71abe4e-f5ff-49cd-8eff-5f4949acc510" xsi:nil="true"/>
    <MediaServiceEventHashCode xmlns="f71abe4e-f5ff-49cd-8eff-5f4949acc510" xsi:nil="true"/>
    <SharedWithDetails xmlns="97b6fe81-1556-4112-94ca-31043ca39b71" xsi:nil="true"/>
    <MediaServiceLocation xmlns="f71abe4e-f5ff-49cd-8eff-5f4949acc510" xsi:nil="true"/>
  </documentManagement>
</p:properties>
</file>

<file path=customXml/itemProps1.xml><?xml version="1.0" encoding="utf-8"?>
<ds:datastoreItem xmlns:ds="http://schemas.openxmlformats.org/officeDocument/2006/customXml" ds:itemID="{F3FEF7AF-3FE5-4D24-8821-742E87940801}"/>
</file>

<file path=customXml/itemProps2.xml><?xml version="1.0" encoding="utf-8"?>
<ds:datastoreItem xmlns:ds="http://schemas.openxmlformats.org/officeDocument/2006/customXml" ds:itemID="{94632045-1912-4773-B4EF-53AEDF722B1E}"/>
</file>

<file path=customXml/itemProps3.xml><?xml version="1.0" encoding="utf-8"?>
<ds:datastoreItem xmlns:ds="http://schemas.openxmlformats.org/officeDocument/2006/customXml" ds:itemID="{2D69D44C-C10E-4D99-9AF0-FFB68DF88AA9}"/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version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Aishwarya Harsure</dc:creator>
  <cp:lastModifiedBy>Joe Colebrook</cp:lastModifiedBy>
  <dcterms:created xsi:type="dcterms:W3CDTF">2026-01-21T11:23:38Z</dcterms:created>
  <dcterms:modified xsi:type="dcterms:W3CDTF">2026-01-26T11:15:15Z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</Properties>
</file>